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jak\Desktop\учеба\Эконометрика\"/>
    </mc:Choice>
  </mc:AlternateContent>
  <xr:revisionPtr revIDLastSave="0" documentId="13_ncr:1_{8A7A37ED-1830-4FD0-A43F-DCBB5F849820}" xr6:coauthVersionLast="45" xr6:coauthVersionMax="45" xr10:uidLastSave="{00000000-0000-0000-0000-000000000000}"/>
  <bookViews>
    <workbookView xWindow="-108" yWindow="-108" windowWidth="23256" windowHeight="12576" activeTab="1" xr2:uid="{980151A6-0DBE-4822-BF76-05577FC9473A}"/>
  </bookViews>
  <sheets>
    <sheet name="1" sheetId="1" r:id="rId1"/>
    <sheet name="2" sheetId="2" r:id="rId2"/>
    <sheet name="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4" i="2" l="1"/>
  <c r="H34" i="2"/>
  <c r="I33" i="2"/>
  <c r="H33" i="2"/>
  <c r="I35" i="2" a="1"/>
  <c r="I35" i="2" s="1"/>
  <c r="H35" i="2" a="1"/>
  <c r="H35" i="2" s="1"/>
  <c r="I36" i="2" a="1"/>
  <c r="I36" i="2" s="1"/>
  <c r="H36" i="2" a="1"/>
  <c r="H36" i="2" s="1"/>
  <c r="I32" i="2"/>
  <c r="H32" i="2"/>
  <c r="E37" i="2"/>
  <c r="F37" i="2"/>
  <c r="F29" i="2"/>
  <c r="F30" i="2"/>
  <c r="F31" i="2"/>
  <c r="F32" i="2"/>
  <c r="F33" i="2"/>
  <c r="F34" i="2"/>
  <c r="F35" i="2"/>
  <c r="E30" i="2"/>
  <c r="E31" i="2"/>
  <c r="E32" i="2"/>
  <c r="E33" i="2"/>
  <c r="E34" i="2"/>
  <c r="E35" i="2"/>
  <c r="E29" i="2"/>
  <c r="H31" i="2" a="1"/>
  <c r="H31" i="2" s="1"/>
  <c r="I31" i="2" a="1"/>
  <c r="I31" i="2" s="1"/>
  <c r="D37" i="2"/>
  <c r="C37" i="2"/>
  <c r="N30" i="2"/>
  <c r="N29" i="2"/>
  <c r="H30" i="2"/>
  <c r="I29" i="2"/>
  <c r="H29" i="2"/>
  <c r="K29" i="2" a="1"/>
  <c r="K29" i="2" s="1"/>
  <c r="M29" i="2" a="1"/>
  <c r="M29" i="2" s="1"/>
  <c r="M30" i="2" a="1"/>
  <c r="M30" i="2" s="1"/>
  <c r="K30" i="2" a="1"/>
  <c r="K30" i="2" s="1"/>
  <c r="L30" i="2" a="1"/>
  <c r="L30" i="2" s="1"/>
  <c r="L29" i="2" a="1"/>
  <c r="L29" i="2" s="1"/>
  <c r="B37" i="2"/>
  <c r="D30" i="2"/>
  <c r="D31" i="2"/>
  <c r="D32" i="2"/>
  <c r="D33" i="2"/>
  <c r="D34" i="2"/>
  <c r="C30" i="2"/>
  <c r="C31" i="2"/>
  <c r="C32" i="2"/>
  <c r="C33" i="2"/>
  <c r="C34" i="2"/>
  <c r="D35" i="2" l="1"/>
  <c r="D29" i="2"/>
  <c r="B30" i="2"/>
  <c r="B31" i="2"/>
  <c r="B32" i="2"/>
  <c r="B33" i="2"/>
  <c r="B34" i="2"/>
  <c r="B35" i="2"/>
  <c r="B29" i="2"/>
  <c r="A30" i="2"/>
  <c r="A31" i="2"/>
  <c r="A32" i="2"/>
  <c r="A33" i="2"/>
  <c r="A34" i="2"/>
  <c r="A35" i="2"/>
  <c r="A29" i="2"/>
  <c r="C35" i="2"/>
  <c r="C29" i="2"/>
  <c r="B27" i="2"/>
  <c r="D24" i="2"/>
  <c r="B24" i="2"/>
  <c r="B26" i="2"/>
  <c r="B22" i="2"/>
  <c r="B23" i="2" s="1"/>
  <c r="B19" i="2" l="1"/>
  <c r="B18" i="2"/>
  <c r="B17" i="2"/>
  <c r="B16" i="2"/>
  <c r="B15" i="2"/>
  <c r="F5" i="2"/>
  <c r="F6" i="2"/>
  <c r="F7" i="2"/>
  <c r="F8" i="2"/>
  <c r="F9" i="2"/>
  <c r="F10" i="2"/>
  <c r="F4" i="2"/>
  <c r="E4" i="2"/>
  <c r="E5" i="2"/>
  <c r="E6" i="2"/>
  <c r="E7" i="2"/>
  <c r="E8" i="2"/>
  <c r="E9" i="2"/>
  <c r="E10" i="2"/>
  <c r="D5" i="2"/>
  <c r="D6" i="2"/>
  <c r="D7" i="2"/>
  <c r="D8" i="2"/>
  <c r="D9" i="2"/>
  <c r="D10" i="2"/>
  <c r="D4" i="2"/>
  <c r="E3" i="1"/>
  <c r="B9" i="1" s="1"/>
  <c r="E7" i="1" s="1"/>
  <c r="E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<sst xmlns="http://schemas.openxmlformats.org/spreadsheetml/2006/main" count="60" uniqueCount="46">
  <si>
    <t>Задание 1</t>
  </si>
  <si>
    <t>n</t>
  </si>
  <si>
    <t>b</t>
  </si>
  <si>
    <t>ΣX2</t>
  </si>
  <si>
    <t>a</t>
  </si>
  <si>
    <t>ΣY2</t>
  </si>
  <si>
    <t>ΣXY</t>
  </si>
  <si>
    <t>ΣX</t>
  </si>
  <si>
    <t>ΣY</t>
  </si>
  <si>
    <t>s2</t>
  </si>
  <si>
    <t>Y = 3.148 + 9.591*X</t>
  </si>
  <si>
    <t>l_t2</t>
  </si>
  <si>
    <t>Вариант 10</t>
  </si>
  <si>
    <t>X</t>
  </si>
  <si>
    <t>Y</t>
  </si>
  <si>
    <t>X^2</t>
  </si>
  <si>
    <t>Y^2</t>
  </si>
  <si>
    <t>XY</t>
  </si>
  <si>
    <t>Коэффициенты и регрессия при наличии свободного члена:</t>
  </si>
  <si>
    <t>Коэффициенты и регрессия при отсутствии свободного члена:</t>
  </si>
  <si>
    <t>Задача 2</t>
  </si>
  <si>
    <t>+</t>
  </si>
  <si>
    <t>Y^</t>
  </si>
  <si>
    <t>Y^^</t>
  </si>
  <si>
    <t>TSS</t>
  </si>
  <si>
    <t>ESS</t>
  </si>
  <si>
    <t>RSS</t>
  </si>
  <si>
    <t>1)</t>
  </si>
  <si>
    <t>2)</t>
  </si>
  <si>
    <t>3)</t>
  </si>
  <si>
    <t>4)</t>
  </si>
  <si>
    <t>5)</t>
  </si>
  <si>
    <t>6)</t>
  </si>
  <si>
    <t>7)</t>
  </si>
  <si>
    <t>8)</t>
  </si>
  <si>
    <t>y^</t>
  </si>
  <si>
    <t>R2_Y^</t>
  </si>
  <si>
    <t>R2_Y^^</t>
  </si>
  <si>
    <t>Не равно</t>
  </si>
  <si>
    <t>Равно</t>
  </si>
  <si>
    <t>Среднее</t>
  </si>
  <si>
    <t>TSS != ESS+RSS</t>
  </si>
  <si>
    <t>e_1</t>
  </si>
  <si>
    <t>e_2</t>
  </si>
  <si>
    <t>Y^=</t>
  </si>
  <si>
    <t>Y^^=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</si>
</sst>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0" fillId="0" borderId="6" xfId="0" applyBorder="1"/>
    <xf numFmtId="0" fontId="0" fillId="0" borderId="7" xfId="0" applyBorder="1"/>
    <xf numFmtId="0" fontId="0" fillId="2" borderId="0" xfId="0" applyFill="1"/>
    <xf numFmtId="0" fontId="0" fillId="2" borderId="0" xfId="0" applyFill="1" applyBorder="1"/>
    <xf numFmtId="0" fontId="0" fillId="2" borderId="0" xfId="0" applyFill="1" applyBorder="1" applyAlignment="1">
      <alignment horizontal="center" vertical="top"/>
    </xf>
    <xf numFmtId="0" fontId="0" fillId="2" borderId="4" xfId="0" applyFill="1" applyBorder="1" applyAlignment="1">
      <alignment horizontal="right"/>
    </xf>
    <xf numFmtId="0" fontId="0" fillId="0" borderId="8" xfId="0" applyBorder="1"/>
    <xf numFmtId="0" fontId="0" fillId="0" borderId="8" xfId="0" applyFill="1" applyBorder="1"/>
    <xf numFmtId="0" fontId="0" fillId="0" borderId="9" xfId="0" applyBorder="1"/>
    <xf numFmtId="0" fontId="0" fillId="3" borderId="0" xfId="0" applyFill="1"/>
    <xf numFmtId="0" fontId="0" fillId="4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Линейная</a:t>
            </a:r>
            <a:r>
              <a:rPr lang="ru-RU" baseline="0"/>
              <a:t> регрессия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lineChart>
        <c:grouping val="standard"/>
        <c:varyColors val="0"/>
        <c:ser>
          <c:idx val="1"/>
          <c:order val="1"/>
          <c:tx>
            <c:strRef>
              <c:f>'2'!$B$28</c:f>
              <c:strCache>
                <c:ptCount val="1"/>
                <c:pt idx="0">
                  <c:v>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'2'!$A$29:$A$35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</c:numCache>
            </c:numRef>
          </c:cat>
          <c:val>
            <c:numRef>
              <c:f>'2'!$B$29:$B$35</c:f>
              <c:numCache>
                <c:formatCode>General</c:formatCode>
                <c:ptCount val="7"/>
                <c:pt idx="0">
                  <c:v>29</c:v>
                </c:pt>
                <c:pt idx="1">
                  <c:v>33</c:v>
                </c:pt>
                <c:pt idx="2">
                  <c:v>45</c:v>
                </c:pt>
                <c:pt idx="3">
                  <c:v>41</c:v>
                </c:pt>
                <c:pt idx="4">
                  <c:v>49</c:v>
                </c:pt>
                <c:pt idx="5">
                  <c:v>57</c:v>
                </c:pt>
                <c:pt idx="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31-4EDE-8DD1-ED0B67E99558}"/>
            </c:ext>
          </c:extLst>
        </c:ser>
        <c:ser>
          <c:idx val="2"/>
          <c:order val="2"/>
          <c:tx>
            <c:strRef>
              <c:f>'2'!$C$28</c:f>
              <c:strCache>
                <c:ptCount val="1"/>
                <c:pt idx="0">
                  <c:v>Y^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'2'!$A$29:$A$35</c:f>
              <c:numCache>
                <c:formatCode>General</c:formatCode>
                <c:ptCount val="7"/>
                <c:pt idx="0">
                  <c:v>4</c:v>
                </c:pt>
                <c:pt idx="1">
                  <c:v>6</c:v>
                </c:pt>
                <c:pt idx="2">
                  <c:v>9</c:v>
                </c:pt>
                <c:pt idx="3">
                  <c:v>10</c:v>
                </c:pt>
                <c:pt idx="4">
                  <c:v>11</c:v>
                </c:pt>
                <c:pt idx="5">
                  <c:v>12</c:v>
                </c:pt>
                <c:pt idx="6">
                  <c:v>15</c:v>
                </c:pt>
              </c:numCache>
            </c:numRef>
          </c:cat>
          <c:val>
            <c:numRef>
              <c:f>'2'!$C$29:$C$35</c:f>
              <c:numCache>
                <c:formatCode>General</c:formatCode>
                <c:ptCount val="7"/>
                <c:pt idx="0">
                  <c:v>27.81818181818182</c:v>
                </c:pt>
                <c:pt idx="1">
                  <c:v>33.986013986013987</c:v>
                </c:pt>
                <c:pt idx="2">
                  <c:v>43.23776223776224</c:v>
                </c:pt>
                <c:pt idx="3">
                  <c:v>46.32167832167832</c:v>
                </c:pt>
                <c:pt idx="4">
                  <c:v>49.4055944055944</c:v>
                </c:pt>
                <c:pt idx="5">
                  <c:v>52.489510489510494</c:v>
                </c:pt>
                <c:pt idx="6">
                  <c:v>61.741258741258733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F31-4EDE-8DD1-ED0B67E99558}"/>
            </c:ext>
          </c:extLst>
        </c:ser>
        <c:ser>
          <c:idx val="3"/>
          <c:order val="3"/>
          <c:tx>
            <c:v>Y^^</c:v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'2'!$D$29:$D$35</c:f>
              <c:numCache>
                <c:formatCode>General</c:formatCode>
                <c:ptCount val="7"/>
                <c:pt idx="0">
                  <c:v>18.074688796680498</c:v>
                </c:pt>
                <c:pt idx="1">
                  <c:v>27.112033195020746</c:v>
                </c:pt>
                <c:pt idx="2">
                  <c:v>40.668049792531122</c:v>
                </c:pt>
                <c:pt idx="3">
                  <c:v>45.186721991701248</c:v>
                </c:pt>
                <c:pt idx="4">
                  <c:v>49.705394190871367</c:v>
                </c:pt>
                <c:pt idx="5">
                  <c:v>54.224066390041493</c:v>
                </c:pt>
                <c:pt idx="6">
                  <c:v>67.780082987551864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F31-4EDE-8DD1-ED0B67E99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61170136"/>
        <c:axId val="861165872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'2'!$A$28</c15:sqref>
                        </c15:formulaRef>
                      </c:ext>
                    </c:extLst>
                    <c:strCache>
                      <c:ptCount val="1"/>
                      <c:pt idx="0">
                        <c:v>X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'2'!$A$29:$A$35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</c:v>
                      </c:pt>
                      <c:pt idx="1">
                        <c:v>6</c:v>
                      </c:pt>
                      <c:pt idx="2">
                        <c:v>9</c:v>
                      </c:pt>
                      <c:pt idx="3">
                        <c:v>10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15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'2'!$A$29:$A$35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4</c:v>
                      </c:pt>
                      <c:pt idx="1">
                        <c:v>6</c:v>
                      </c:pt>
                      <c:pt idx="2">
                        <c:v>9</c:v>
                      </c:pt>
                      <c:pt idx="3">
                        <c:v>10</c:v>
                      </c:pt>
                      <c:pt idx="4">
                        <c:v>11</c:v>
                      </c:pt>
                      <c:pt idx="5">
                        <c:v>12</c:v>
                      </c:pt>
                      <c:pt idx="6">
                        <c:v>15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F31-4EDE-8DD1-ED0B67E99558}"/>
                  </c:ext>
                </c:extLst>
              </c15:ser>
            </c15:filteredLineSeries>
          </c:ext>
        </c:extLst>
      </c:lineChart>
      <c:catAx>
        <c:axId val="861170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1165872"/>
        <c:crosses val="autoZero"/>
        <c:auto val="1"/>
        <c:lblAlgn val="ctr"/>
        <c:lblOffset val="100"/>
        <c:noMultiLvlLbl val="0"/>
      </c:catAx>
      <c:valAx>
        <c:axId val="861165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8611701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span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</xdr:colOff>
      <xdr:row>0</xdr:row>
      <xdr:rowOff>0</xdr:rowOff>
    </xdr:from>
    <xdr:to>
      <xdr:col>14</xdr:col>
      <xdr:colOff>445770</xdr:colOff>
      <xdr:row>15</xdr:row>
      <xdr:rowOff>0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457507AD-6D4B-4A16-A085-CF24BA1F7E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30480</xdr:colOff>
      <xdr:row>30</xdr:row>
      <xdr:rowOff>8453</xdr:rowOff>
    </xdr:from>
    <xdr:to>
      <xdr:col>14</xdr:col>
      <xdr:colOff>533811</xdr:colOff>
      <xdr:row>44</xdr:row>
      <xdr:rowOff>295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CA2E556D-F1F6-492F-A0F0-4196E9564F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052060" y="5494853"/>
          <a:ext cx="3551331" cy="25521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579434</xdr:colOff>
      <xdr:row>18</xdr:row>
      <xdr:rowOff>23147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55BE818-AFFE-4540-8230-F2F53D6D7A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627434" cy="33149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E7108-B918-4407-A18D-697B6EA81986}">
  <dimension ref="A1:E9"/>
  <sheetViews>
    <sheetView workbookViewId="0">
      <selection activeCell="D14" sqref="D14"/>
    </sheetView>
  </sheetViews>
  <sheetFormatPr defaultRowHeight="14.4" x14ac:dyDescent="0.3"/>
  <sheetData>
    <row r="1" spans="1:5" x14ac:dyDescent="0.3">
      <c r="A1" t="s">
        <v>0</v>
      </c>
    </row>
    <row r="2" spans="1:5" x14ac:dyDescent="0.3">
      <c r="A2" s="1" t="s">
        <v>1</v>
      </c>
      <c r="B2" s="1">
        <v>21</v>
      </c>
      <c r="C2" s="1"/>
      <c r="D2" s="1" t="s">
        <v>2</v>
      </c>
      <c r="E2" s="1">
        <f>(B2*B5 - B6*B7)/(B2*B3-B6*B6)</f>
        <v>3.1480540348648196</v>
      </c>
    </row>
    <row r="3" spans="1:5" x14ac:dyDescent="0.3">
      <c r="A3" s="1" t="s">
        <v>3</v>
      </c>
      <c r="B3">
        <v>21006</v>
      </c>
      <c r="C3" s="1"/>
      <c r="D3" s="1" t="s">
        <v>4</v>
      </c>
      <c r="E3" s="1">
        <f>B7/B2-B6*E2/B2</f>
        <v>9.5916556118159235</v>
      </c>
    </row>
    <row r="4" spans="1:5" x14ac:dyDescent="0.3">
      <c r="A4" s="1" t="s">
        <v>5</v>
      </c>
      <c r="B4" s="1">
        <v>246023</v>
      </c>
      <c r="C4" s="1"/>
      <c r="D4" s="1"/>
      <c r="E4" s="1"/>
    </row>
    <row r="5" spans="1:5" x14ac:dyDescent="0.3">
      <c r="A5" s="1" t="s">
        <v>6</v>
      </c>
      <c r="B5">
        <v>71672</v>
      </c>
      <c r="C5" s="1"/>
      <c r="D5" s="1" t="s">
        <v>10</v>
      </c>
      <c r="E5" s="1"/>
    </row>
    <row r="6" spans="1:5" x14ac:dyDescent="0.3">
      <c r="A6" s="1" t="s">
        <v>7</v>
      </c>
      <c r="B6" s="1">
        <v>578</v>
      </c>
      <c r="C6" s="1"/>
      <c r="D6" s="1"/>
      <c r="E6" s="1"/>
    </row>
    <row r="7" spans="1:5" x14ac:dyDescent="0.3">
      <c r="A7" s="1" t="s">
        <v>8</v>
      </c>
      <c r="B7" s="1">
        <v>2021</v>
      </c>
      <c r="C7" s="1"/>
      <c r="D7" s="1" t="s">
        <v>9</v>
      </c>
      <c r="E7" s="1">
        <f>1/(B2-2)*B9</f>
        <v>53.207116930983275</v>
      </c>
    </row>
    <row r="9" spans="1:5" x14ac:dyDescent="0.3">
      <c r="A9" s="1" t="s">
        <v>11</v>
      </c>
      <c r="B9">
        <f>B4+E2*E2*B3-2*E3*B7-2*E2*B5+2*E3*E2*B6+B2*E3*E3</f>
        <v>1010.9352216886823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58EEA-8FC9-45FB-A48B-27577CEE8337}">
  <dimension ref="A1:O46"/>
  <sheetViews>
    <sheetView tabSelected="1" topLeftCell="A10" zoomScale="70" zoomScaleNormal="70" workbookViewId="0">
      <selection activeCell="S28" sqref="S28"/>
    </sheetView>
  </sheetViews>
  <sheetFormatPr defaultRowHeight="14.4" x14ac:dyDescent="0.3"/>
  <cols>
    <col min="3" max="3" width="3" customWidth="1"/>
    <col min="4" max="4" width="6.21875" customWidth="1"/>
    <col min="5" max="5" width="8.6640625" customWidth="1"/>
    <col min="6" max="6" width="7.88671875" customWidth="1"/>
    <col min="7" max="7" width="3.33203125" customWidth="1"/>
    <col min="8" max="8" width="12.44140625" customWidth="1"/>
  </cols>
  <sheetData>
    <row r="1" spans="1:7" x14ac:dyDescent="0.3">
      <c r="A1" t="s">
        <v>12</v>
      </c>
      <c r="B1" t="s">
        <v>20</v>
      </c>
    </row>
    <row r="2" spans="1:7" x14ac:dyDescent="0.3">
      <c r="A2" s="3"/>
      <c r="B2" s="4"/>
      <c r="C2" s="4"/>
      <c r="D2" s="4"/>
      <c r="E2" s="4"/>
      <c r="F2" s="4"/>
      <c r="G2" s="5"/>
    </row>
    <row r="3" spans="1:7" x14ac:dyDescent="0.3">
      <c r="A3" s="6" t="s">
        <v>13</v>
      </c>
      <c r="B3" s="7" t="s">
        <v>14</v>
      </c>
      <c r="C3" s="7"/>
      <c r="D3" s="7" t="s">
        <v>15</v>
      </c>
      <c r="E3" s="7" t="s">
        <v>16</v>
      </c>
      <c r="F3" s="7" t="s">
        <v>17</v>
      </c>
      <c r="G3" s="8"/>
    </row>
    <row r="4" spans="1:7" x14ac:dyDescent="0.3">
      <c r="A4" s="6">
        <v>4</v>
      </c>
      <c r="B4" s="7">
        <v>29</v>
      </c>
      <c r="C4" s="7"/>
      <c r="D4" s="7">
        <f>A4*A4</f>
        <v>16</v>
      </c>
      <c r="E4" s="7">
        <f>B4*B4</f>
        <v>841</v>
      </c>
      <c r="F4" s="7">
        <f>A4*B4</f>
        <v>116</v>
      </c>
      <c r="G4" s="8"/>
    </row>
    <row r="5" spans="1:7" x14ac:dyDescent="0.3">
      <c r="A5" s="6">
        <v>6</v>
      </c>
      <c r="B5" s="7">
        <v>33</v>
      </c>
      <c r="C5" s="7"/>
      <c r="D5" s="7">
        <f t="shared" ref="D5:E10" si="0">A5*A5</f>
        <v>36</v>
      </c>
      <c r="E5" s="7">
        <f t="shared" si="0"/>
        <v>1089</v>
      </c>
      <c r="F5" s="7">
        <f t="shared" ref="F5:F10" si="1">A5*B5</f>
        <v>198</v>
      </c>
      <c r="G5" s="8"/>
    </row>
    <row r="6" spans="1:7" x14ac:dyDescent="0.3">
      <c r="A6" s="6">
        <v>9</v>
      </c>
      <c r="B6" s="7">
        <v>45</v>
      </c>
      <c r="C6" s="7"/>
      <c r="D6" s="7">
        <f t="shared" si="0"/>
        <v>81</v>
      </c>
      <c r="E6" s="7">
        <f t="shared" si="0"/>
        <v>2025</v>
      </c>
      <c r="F6" s="7">
        <f t="shared" si="1"/>
        <v>405</v>
      </c>
      <c r="G6" s="8"/>
    </row>
    <row r="7" spans="1:7" x14ac:dyDescent="0.3">
      <c r="A7" s="6">
        <v>10</v>
      </c>
      <c r="B7" s="7">
        <v>41</v>
      </c>
      <c r="C7" s="7"/>
      <c r="D7" s="7">
        <f t="shared" si="0"/>
        <v>100</v>
      </c>
      <c r="E7" s="7">
        <f t="shared" si="0"/>
        <v>1681</v>
      </c>
      <c r="F7" s="7">
        <f t="shared" si="1"/>
        <v>410</v>
      </c>
      <c r="G7" s="8"/>
    </row>
    <row r="8" spans="1:7" x14ac:dyDescent="0.3">
      <c r="A8" s="6">
        <v>11</v>
      </c>
      <c r="B8" s="7">
        <v>49</v>
      </c>
      <c r="C8" s="7"/>
      <c r="D8" s="7">
        <f t="shared" si="0"/>
        <v>121</v>
      </c>
      <c r="E8" s="7">
        <f t="shared" si="0"/>
        <v>2401</v>
      </c>
      <c r="F8" s="7">
        <f t="shared" si="1"/>
        <v>539</v>
      </c>
      <c r="G8" s="8"/>
    </row>
    <row r="9" spans="1:7" x14ac:dyDescent="0.3">
      <c r="A9" s="6">
        <v>12</v>
      </c>
      <c r="B9" s="7">
        <v>57</v>
      </c>
      <c r="C9" s="7"/>
      <c r="D9" s="7">
        <f t="shared" si="0"/>
        <v>144</v>
      </c>
      <c r="E9" s="7">
        <f t="shared" si="0"/>
        <v>3249</v>
      </c>
      <c r="F9" s="7">
        <f t="shared" si="1"/>
        <v>684</v>
      </c>
      <c r="G9" s="8"/>
    </row>
    <row r="10" spans="1:7" x14ac:dyDescent="0.3">
      <c r="A10" s="6">
        <v>15</v>
      </c>
      <c r="B10" s="7">
        <v>61</v>
      </c>
      <c r="C10" s="7"/>
      <c r="D10" s="7">
        <f t="shared" si="0"/>
        <v>225</v>
      </c>
      <c r="E10" s="7">
        <f t="shared" si="0"/>
        <v>3721</v>
      </c>
      <c r="F10" s="7">
        <f t="shared" si="1"/>
        <v>915</v>
      </c>
      <c r="G10" s="8"/>
    </row>
    <row r="11" spans="1:7" x14ac:dyDescent="0.3">
      <c r="A11" s="6"/>
      <c r="B11" s="7"/>
      <c r="C11" s="7"/>
      <c r="D11" s="7"/>
      <c r="E11" s="7"/>
      <c r="F11" s="7"/>
      <c r="G11" s="8"/>
    </row>
    <row r="12" spans="1:7" x14ac:dyDescent="0.3">
      <c r="A12" s="6"/>
      <c r="B12" s="7"/>
      <c r="C12" s="7"/>
      <c r="D12" s="7"/>
      <c r="E12" s="7"/>
      <c r="F12" s="7"/>
      <c r="G12" s="8"/>
    </row>
    <row r="13" spans="1:7" x14ac:dyDescent="0.3">
      <c r="A13" s="6"/>
      <c r="B13" s="7"/>
      <c r="C13" s="7"/>
      <c r="D13" s="7"/>
      <c r="E13" s="7"/>
      <c r="F13" s="7"/>
      <c r="G13" s="8"/>
    </row>
    <row r="14" spans="1:7" x14ac:dyDescent="0.3">
      <c r="A14" s="6" t="s">
        <v>1</v>
      </c>
      <c r="B14" s="7">
        <v>7</v>
      </c>
      <c r="C14" s="7"/>
      <c r="D14" s="7"/>
      <c r="E14" s="7"/>
      <c r="F14" s="7"/>
      <c r="G14" s="8"/>
    </row>
    <row r="15" spans="1:7" x14ac:dyDescent="0.3">
      <c r="A15" s="9" t="s">
        <v>3</v>
      </c>
      <c r="B15" s="7">
        <f>SUM(D4:D10)</f>
        <v>723</v>
      </c>
      <c r="C15" s="7"/>
      <c r="D15" s="7"/>
      <c r="E15" s="7"/>
      <c r="F15" s="7"/>
      <c r="G15" s="8"/>
    </row>
    <row r="16" spans="1:7" x14ac:dyDescent="0.3">
      <c r="A16" s="6" t="s">
        <v>5</v>
      </c>
      <c r="B16" s="7">
        <f>SUM(E4:E10)</f>
        <v>15007</v>
      </c>
      <c r="C16" s="7"/>
      <c r="D16" s="7"/>
      <c r="E16" s="7"/>
      <c r="F16" s="7"/>
      <c r="G16" s="8"/>
    </row>
    <row r="17" spans="1:15" x14ac:dyDescent="0.3">
      <c r="A17" s="6" t="s">
        <v>6</v>
      </c>
      <c r="B17" s="7">
        <f>SUM(F4:F10)</f>
        <v>3267</v>
      </c>
      <c r="C17" s="7"/>
      <c r="D17" s="7"/>
      <c r="E17" s="7"/>
      <c r="F17" s="7"/>
      <c r="G17" s="8"/>
    </row>
    <row r="18" spans="1:15" x14ac:dyDescent="0.3">
      <c r="A18" s="6" t="s">
        <v>7</v>
      </c>
      <c r="B18" s="7">
        <f>SUM(A4:A10)</f>
        <v>67</v>
      </c>
      <c r="C18" s="7"/>
      <c r="D18" s="7"/>
      <c r="E18" s="7"/>
      <c r="F18" s="7"/>
      <c r="G18" s="8"/>
    </row>
    <row r="19" spans="1:15" x14ac:dyDescent="0.3">
      <c r="A19" s="6" t="s">
        <v>8</v>
      </c>
      <c r="B19" s="7">
        <f>SUM(B4:B10)</f>
        <v>315</v>
      </c>
      <c r="C19" s="7"/>
      <c r="D19" s="7"/>
      <c r="E19" s="7"/>
      <c r="F19" s="7"/>
      <c r="G19" s="8"/>
    </row>
    <row r="20" spans="1:15" x14ac:dyDescent="0.3">
      <c r="A20" s="6"/>
      <c r="B20" s="7"/>
      <c r="C20" s="7"/>
      <c r="D20" s="7"/>
      <c r="E20" s="7"/>
      <c r="F20" s="7"/>
      <c r="G20" s="8"/>
    </row>
    <row r="21" spans="1:15" x14ac:dyDescent="0.3">
      <c r="A21" s="6" t="s">
        <v>18</v>
      </c>
      <c r="B21" s="2"/>
      <c r="C21" s="7"/>
      <c r="D21" s="7"/>
      <c r="E21" s="7"/>
      <c r="F21" s="7"/>
      <c r="G21" s="8"/>
    </row>
    <row r="22" spans="1:15" x14ac:dyDescent="0.3">
      <c r="A22" s="6" t="s">
        <v>2</v>
      </c>
      <c r="B22" s="2">
        <f>(B14*B17-B18*B19)/(B14*B15-B18*B18)</f>
        <v>3.0839160839160837</v>
      </c>
      <c r="C22" s="7"/>
      <c r="D22" s="7"/>
      <c r="E22" s="7"/>
      <c r="F22" s="7"/>
      <c r="G22" s="8"/>
    </row>
    <row r="23" spans="1:15" x14ac:dyDescent="0.3">
      <c r="A23" s="6" t="s">
        <v>4</v>
      </c>
      <c r="B23" s="2">
        <f>1/B14*B19-1/B14*B18*B22</f>
        <v>15.482517482517483</v>
      </c>
      <c r="C23" s="7"/>
      <c r="D23" s="7"/>
      <c r="E23" s="7"/>
      <c r="F23" s="7"/>
      <c r="G23" s="8"/>
    </row>
    <row r="24" spans="1:15" x14ac:dyDescent="0.3">
      <c r="A24" s="15" t="s">
        <v>44</v>
      </c>
      <c r="B24" s="12">
        <f>B23</f>
        <v>15.482517482517483</v>
      </c>
      <c r="C24" s="14" t="s">
        <v>21</v>
      </c>
      <c r="D24" s="13">
        <f>B22</f>
        <v>3.0839160839160837</v>
      </c>
      <c r="E24" s="13" t="s">
        <v>13</v>
      </c>
      <c r="F24" s="7"/>
      <c r="G24" s="8"/>
    </row>
    <row r="25" spans="1:15" x14ac:dyDescent="0.3">
      <c r="A25" s="6" t="s">
        <v>19</v>
      </c>
      <c r="B25" s="2"/>
      <c r="C25" s="7"/>
      <c r="D25" s="7"/>
      <c r="E25" s="7"/>
      <c r="F25" s="7"/>
      <c r="G25" s="8"/>
    </row>
    <row r="26" spans="1:15" x14ac:dyDescent="0.3">
      <c r="A26" s="6" t="s">
        <v>2</v>
      </c>
      <c r="B26" s="2">
        <f>B17/B15</f>
        <v>4.5186721991701244</v>
      </c>
      <c r="C26" s="7"/>
      <c r="D26" s="7"/>
      <c r="E26" s="7"/>
      <c r="F26" s="7"/>
      <c r="G26" s="8"/>
    </row>
    <row r="27" spans="1:15" x14ac:dyDescent="0.3">
      <c r="A27" s="15" t="s">
        <v>45</v>
      </c>
      <c r="B27" s="12">
        <f>B26</f>
        <v>4.5186721991701244</v>
      </c>
      <c r="C27" s="13" t="s">
        <v>13</v>
      </c>
      <c r="D27" s="7"/>
      <c r="E27" s="10"/>
      <c r="F27" s="10"/>
      <c r="G27" s="11"/>
    </row>
    <row r="28" spans="1:15" x14ac:dyDescent="0.3">
      <c r="A28" s="16" t="s">
        <v>13</v>
      </c>
      <c r="B28" s="16" t="s">
        <v>14</v>
      </c>
      <c r="C28" s="16" t="s">
        <v>22</v>
      </c>
      <c r="D28" s="16" t="s">
        <v>23</v>
      </c>
      <c r="E28" s="17" t="s">
        <v>42</v>
      </c>
      <c r="F28" s="17" t="s">
        <v>43</v>
      </c>
      <c r="G28" s="16"/>
      <c r="H28" s="16" t="s">
        <v>36</v>
      </c>
      <c r="I28" s="16" t="s">
        <v>37</v>
      </c>
      <c r="J28" s="18"/>
      <c r="K28" s="16" t="s">
        <v>24</v>
      </c>
      <c r="L28" s="16" t="s">
        <v>25</v>
      </c>
      <c r="M28" s="16" t="s">
        <v>26</v>
      </c>
    </row>
    <row r="29" spans="1:15" x14ac:dyDescent="0.3">
      <c r="A29" s="16">
        <f>A4</f>
        <v>4</v>
      </c>
      <c r="B29" s="16">
        <f>B4</f>
        <v>29</v>
      </c>
      <c r="C29" s="16">
        <f>$B$24+$D$24*A29</f>
        <v>27.81818181818182</v>
      </c>
      <c r="D29" s="16">
        <f>A29*$B$27</f>
        <v>18.074688796680498</v>
      </c>
      <c r="E29" s="16">
        <f>$B29-C29</f>
        <v>1.1818181818181799</v>
      </c>
      <c r="F29" s="16">
        <f>$B29-D29</f>
        <v>10.925311203319502</v>
      </c>
      <c r="G29" s="17" t="s">
        <v>27</v>
      </c>
      <c r="H29" s="16">
        <f>1-$L$29/$K$29</f>
        <v>0.93407073695535248</v>
      </c>
      <c r="I29" s="16">
        <f>1-$L$30/$K$30</f>
        <v>0.7061323013086499</v>
      </c>
      <c r="J29" s="18" t="s">
        <v>35</v>
      </c>
      <c r="K29" s="16" cm="1">
        <f t="array" ref="K29">SUM((B29:B35-$B$37)^2)</f>
        <v>832</v>
      </c>
      <c r="L29" s="16" cm="1">
        <f t="array" ref="L29">SUM((C29:C35-$B29:$B35)^2)</f>
        <v>54.853146853146768</v>
      </c>
      <c r="M29" s="16" cm="1">
        <f t="array" ref="M29">SUM((C29:C35-$B$37)^2)</f>
        <v>777.14685314685289</v>
      </c>
      <c r="N29" s="20">
        <f>L29+M29</f>
        <v>831.99999999999966</v>
      </c>
      <c r="O29" t="s">
        <v>39</v>
      </c>
    </row>
    <row r="30" spans="1:15" x14ac:dyDescent="0.3">
      <c r="A30" s="16">
        <f t="shared" ref="A30:B35" si="2">A5</f>
        <v>6</v>
      </c>
      <c r="B30" s="16">
        <f t="shared" si="2"/>
        <v>33</v>
      </c>
      <c r="C30" s="16">
        <f t="shared" ref="C30:C34" si="3">$B$24+$D$24*A30</f>
        <v>33.986013986013987</v>
      </c>
      <c r="D30" s="16">
        <f t="shared" ref="D30:D34" si="4">A30*$B$27</f>
        <v>27.112033195020746</v>
      </c>
      <c r="E30" s="16">
        <f t="shared" ref="E30:F35" si="5">$B30-C30</f>
        <v>-0.98601398601398671</v>
      </c>
      <c r="F30" s="16">
        <f t="shared" si="5"/>
        <v>5.8879668049792535</v>
      </c>
      <c r="G30" s="16" t="s">
        <v>28</v>
      </c>
      <c r="H30" s="16">
        <f>$M$29/$K$29</f>
        <v>0.93407073695535203</v>
      </c>
      <c r="I30" s="16" t="s">
        <v>41</v>
      </c>
      <c r="J30" s="18" t="s">
        <v>23</v>
      </c>
      <c r="K30" s="16" cm="1">
        <f t="array" ref="K30">SUM((B29:B35-$B$37)^2)</f>
        <v>832</v>
      </c>
      <c r="L30" s="16" cm="1">
        <f t="array" ref="L30">SUM((D29:D35-$B29:$B35)^2)</f>
        <v>244.49792531120329</v>
      </c>
      <c r="M30" s="16" cm="1">
        <f t="array" ref="M30">SUM((D29:D35-$B$37)^2)</f>
        <v>1689.9087136929461</v>
      </c>
      <c r="N30" s="19">
        <f>L30+M30</f>
        <v>1934.4066390041494</v>
      </c>
      <c r="O30" t="s">
        <v>38</v>
      </c>
    </row>
    <row r="31" spans="1:15" x14ac:dyDescent="0.3">
      <c r="A31" s="16">
        <f t="shared" si="2"/>
        <v>9</v>
      </c>
      <c r="B31" s="16">
        <f t="shared" si="2"/>
        <v>45</v>
      </c>
      <c r="C31" s="16">
        <f t="shared" si="3"/>
        <v>43.23776223776224</v>
      </c>
      <c r="D31" s="16">
        <f t="shared" si="4"/>
        <v>40.668049792531122</v>
      </c>
      <c r="E31" s="16">
        <f t="shared" si="5"/>
        <v>1.7622377622377599</v>
      </c>
      <c r="F31" s="16">
        <f t="shared" si="5"/>
        <v>4.3319502074688785</v>
      </c>
      <c r="G31" s="16" t="s">
        <v>29</v>
      </c>
      <c r="H31" s="16" cm="1">
        <f t="array" ref="H31">SUM( (C29:C35 - C$37)^2 )/ SUM((B29:B35-$B$37)^2)</f>
        <v>0.93407073695535203</v>
      </c>
      <c r="I31" s="16" cm="1">
        <f t="array" ref="I31">SUM( (D29:D35 - D$37)^2 )/ SUM((B29:B35-$B$37)^2)</f>
        <v>2.0053784185632377</v>
      </c>
    </row>
    <row r="32" spans="1:15" x14ac:dyDescent="0.3">
      <c r="A32" s="16">
        <f t="shared" si="2"/>
        <v>10</v>
      </c>
      <c r="B32" s="16">
        <f t="shared" si="2"/>
        <v>41</v>
      </c>
      <c r="C32" s="16">
        <f t="shared" si="3"/>
        <v>46.32167832167832</v>
      </c>
      <c r="D32" s="16">
        <f t="shared" si="4"/>
        <v>45.186721991701248</v>
      </c>
      <c r="E32" s="16">
        <f t="shared" si="5"/>
        <v>-5.3216783216783199</v>
      </c>
      <c r="F32" s="16">
        <f t="shared" si="5"/>
        <v>-4.1867219917012477</v>
      </c>
      <c r="G32" s="16" t="s">
        <v>30</v>
      </c>
      <c r="H32" s="16">
        <f>1-SUM((E29-$E$37)^2)/$K$29</f>
        <v>0.99832128099173556</v>
      </c>
      <c r="I32" s="16">
        <f>1-SUM((F29-$F$37)^2)/$K$30</f>
        <v>0.89881123183148892</v>
      </c>
    </row>
    <row r="33" spans="1:9" x14ac:dyDescent="0.3">
      <c r="A33" s="16">
        <f t="shared" si="2"/>
        <v>11</v>
      </c>
      <c r="B33" s="16">
        <f t="shared" si="2"/>
        <v>49</v>
      </c>
      <c r="C33" s="16">
        <f t="shared" si="3"/>
        <v>49.4055944055944</v>
      </c>
      <c r="D33" s="16">
        <f t="shared" si="4"/>
        <v>49.705394190871367</v>
      </c>
      <c r="E33" s="16">
        <f t="shared" si="5"/>
        <v>-0.40559440559439963</v>
      </c>
      <c r="F33" s="16">
        <f t="shared" si="5"/>
        <v>-0.70539419087136679</v>
      </c>
      <c r="G33" s="16" t="s">
        <v>31</v>
      </c>
      <c r="H33" s="16">
        <f>CORREL($A$29:$A$35,C29:C35)^2</f>
        <v>0.99999999999999956</v>
      </c>
      <c r="I33" s="16">
        <f>CORREL($A$29:$A$35,D29:D35)^2</f>
        <v>1</v>
      </c>
    </row>
    <row r="34" spans="1:9" x14ac:dyDescent="0.3">
      <c r="A34" s="16">
        <f t="shared" si="2"/>
        <v>12</v>
      </c>
      <c r="B34" s="16">
        <f t="shared" si="2"/>
        <v>57</v>
      </c>
      <c r="C34" s="16">
        <f t="shared" si="3"/>
        <v>52.489510489510494</v>
      </c>
      <c r="D34" s="16">
        <f t="shared" si="4"/>
        <v>54.224066390041493</v>
      </c>
      <c r="E34" s="16">
        <f t="shared" si="5"/>
        <v>4.5104895104895064</v>
      </c>
      <c r="F34" s="16">
        <f t="shared" si="5"/>
        <v>2.775933609958507</v>
      </c>
      <c r="G34" s="16" t="s">
        <v>32</v>
      </c>
      <c r="H34" s="16">
        <f>CORREL($B$29:$B$35,C29:C35)^2</f>
        <v>0.93407073695535225</v>
      </c>
      <c r="I34" s="16">
        <f>CORREL($B$29:$B$35,D29:D35)^2</f>
        <v>0.93407073695535225</v>
      </c>
    </row>
    <row r="35" spans="1:9" x14ac:dyDescent="0.3">
      <c r="A35" s="16">
        <f t="shared" si="2"/>
        <v>15</v>
      </c>
      <c r="B35" s="16">
        <f t="shared" si="2"/>
        <v>61</v>
      </c>
      <c r="C35" s="16">
        <f t="shared" ref="C35" si="6">$B$24+$D$24*A35</f>
        <v>61.741258741258733</v>
      </c>
      <c r="D35" s="16">
        <f t="shared" ref="D35" si="7">A35*$B$27</f>
        <v>67.780082987551864</v>
      </c>
      <c r="E35" s="16">
        <f t="shared" si="5"/>
        <v>-0.74125874125873281</v>
      </c>
      <c r="F35" s="16">
        <f t="shared" si="5"/>
        <v>-6.7800829875518644</v>
      </c>
      <c r="G35" s="16" t="s">
        <v>33</v>
      </c>
      <c r="H35" s="16" cm="1">
        <f t="array" ref="H35">1-$L$29/SUM(B29:B35^2)</f>
        <v>0.99634482928945511</v>
      </c>
      <c r="I35" s="16" cm="1">
        <f t="array" ref="I35">1-$L$30/SUM(B29:B35^2)</f>
        <v>0.98370774136661532</v>
      </c>
    </row>
    <row r="36" spans="1:9" x14ac:dyDescent="0.3">
      <c r="A36" s="16"/>
      <c r="B36" s="16"/>
      <c r="C36" s="16"/>
      <c r="D36" s="16"/>
      <c r="E36" s="16"/>
      <c r="F36" s="16"/>
      <c r="G36" s="16" t="s">
        <v>34</v>
      </c>
      <c r="H36" s="16" cm="1">
        <f t="array" ref="H36">SUM(C29:C35^2)/ SUM(B29:B35^2)</f>
        <v>0.99634482928945511</v>
      </c>
      <c r="I36" s="16" cm="1">
        <f t="array" ref="I36">SUM(D29:D35^2)/ SUM(B29:B35^2)</f>
        <v>0.98370774136661532</v>
      </c>
    </row>
    <row r="37" spans="1:9" x14ac:dyDescent="0.3">
      <c r="A37" s="16" t="s">
        <v>40</v>
      </c>
      <c r="B37" s="16">
        <f>AVERAGE(B29:B35)</f>
        <v>45</v>
      </c>
      <c r="C37" s="16">
        <f>AVERAGE(C29:C35)</f>
        <v>45</v>
      </c>
      <c r="D37" s="16">
        <f>AVERAGE(D29:D35)</f>
        <v>43.250148192056905</v>
      </c>
      <c r="E37" s="16">
        <f t="shared" ref="E37:F37" si="8">AVERAGE(E29:E35)</f>
        <v>1.0150610510858574E-15</v>
      </c>
      <c r="F37" s="16">
        <f t="shared" si="8"/>
        <v>1.7498518079430947</v>
      </c>
    </row>
    <row r="39" spans="1:9" x14ac:dyDescent="0.3">
      <c r="D39" s="2"/>
    </row>
    <row r="40" spans="1:9" x14ac:dyDescent="0.3">
      <c r="B40" s="2"/>
      <c r="C40" s="2"/>
      <c r="D40" s="2"/>
    </row>
    <row r="41" spans="1:9" x14ac:dyDescent="0.3">
      <c r="B41" s="2"/>
      <c r="C41" s="2"/>
      <c r="D41" s="2"/>
    </row>
    <row r="42" spans="1:9" x14ac:dyDescent="0.3">
      <c r="B42" s="2"/>
      <c r="C42" s="2"/>
      <c r="D42" s="2"/>
    </row>
    <row r="43" spans="1:9" x14ac:dyDescent="0.3">
      <c r="B43" s="2"/>
      <c r="C43" s="2"/>
      <c r="D43" s="2"/>
    </row>
    <row r="44" spans="1:9" x14ac:dyDescent="0.3">
      <c r="B44" s="2"/>
      <c r="C44" s="2"/>
      <c r="D44" s="2"/>
    </row>
    <row r="45" spans="1:9" x14ac:dyDescent="0.3">
      <c r="B45" s="2"/>
      <c r="C45" s="2"/>
      <c r="D45" s="2"/>
    </row>
    <row r="46" spans="1:9" x14ac:dyDescent="0.3">
      <c r="B46" s="2"/>
      <c r="D46" s="2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8CB213-BE30-47C8-99A2-EDB792C27B41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 Kisselyov</dc:creator>
  <cp:lastModifiedBy>Ilya Kisselyov</cp:lastModifiedBy>
  <dcterms:created xsi:type="dcterms:W3CDTF">2020-09-20T09:57:57Z</dcterms:created>
  <dcterms:modified xsi:type="dcterms:W3CDTF">2020-10-04T16:43:42Z</dcterms:modified>
</cp:coreProperties>
</file>